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7100" windowHeight="9675" activeTab="0"/>
  </bookViews>
  <sheets>
    <sheet name="BangKQK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<sst xmlns="http://schemas.openxmlformats.org/spreadsheetml/2006/main" count="128" uniqueCount="95">
  <si>
    <t>CHỈ TIÊU</t>
  </si>
  <si>
    <t>1. Doanh thu bán hàng và cung cấp dịch vụ</t>
  </si>
  <si>
    <t>2. Các khoản giảm trừ doanh thu</t>
  </si>
  <si>
    <t>3. Doanh thu thuần về bán hàng và cung cấp dịch vụ (10 = 01 - 02)</t>
  </si>
  <si>
    <t>4. Giá vốn hàng bán</t>
  </si>
  <si>
    <t>5. Lợi nhuận gộp về bán hàng và cung cấp dịch vụ (20 = 10 - 11)</t>
  </si>
  <si>
    <t>6. Doanh thu hoạt động tài chính</t>
  </si>
  <si>
    <t>7. Chi phí tài chính</t>
  </si>
  <si>
    <t xml:space="preserve">  - Trong đó: Chi phí lãi vay </t>
  </si>
  <si>
    <t>8. Chi phí bán hàng</t>
  </si>
  <si>
    <t>9. Chi phí quản lý doanh nghiệp</t>
  </si>
  <si>
    <t>10 Lợi nhuận thuần từ hoạt động kinh doanh {30 = 20 + (21 - 22) - (24 + 25)}</t>
  </si>
  <si>
    <t>11. Thu nhập khác</t>
  </si>
  <si>
    <t>12. Chi phí khác</t>
  </si>
  <si>
    <t>13. Lợi nhuận khác (40 = 31 - 32)</t>
  </si>
  <si>
    <t>14. Tổng lợi nhuận kế toán trước thuế       (50 = 30 + 40)</t>
  </si>
  <si>
    <t>15. Chi phí thuế TNDN hiện hành</t>
  </si>
  <si>
    <t>16. Chi phí thuế TNDN hoãn lại</t>
  </si>
  <si>
    <t>17. Lợi nhuận sau thuế thu nhập doanh nghiệp (60 = 50 – 51 - 52)</t>
  </si>
  <si>
    <t>18. Lãi cơ bản trên cổ phiếu (*)</t>
  </si>
  <si>
    <t>BÁO CÁO KẾT QUẢ HOẠT ĐỘNG KINH DOANH</t>
  </si>
  <si>
    <t>Công ty CP Bản đồ và Tranh ảnh Giáo dục</t>
  </si>
  <si>
    <t>Người lập biểu</t>
  </si>
  <si>
    <t>(Ký, họ tên)</t>
  </si>
  <si>
    <t>Đặng Thị Như</t>
  </si>
  <si>
    <t>Kế toán trưởng</t>
  </si>
  <si>
    <t>Đơn vị tính: đồng Việt Nam</t>
  </si>
  <si>
    <t>MS</t>
  </si>
  <si>
    <t>01</t>
  </si>
  <si>
    <t>02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</si>
  <si>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</si>
  <si>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</si>
  <si>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</si>
  <si>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</si>
  <si>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</si>
  <si>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</si>
  <si>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</si>
  <si>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</si>
  <si>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</si>
  <si>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</si>
  <si>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</si>
  <si>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</si>
  <si>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</si>
  <si>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</si>
  <si>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</si>
  <si>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</si>
  <si>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</si>
  <si>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THUYẾT MINH</t>
  </si>
  <si>
    <t>VI.25</t>
  </si>
  <si>
    <t>VI.27</t>
  </si>
  <si>
    <t>VI.26</t>
  </si>
  <si>
    <t>VI.28</t>
  </si>
  <si>
    <t>VI.30</t>
  </si>
  <si>
    <t>CÔNG TY CỔ PHẦN BẢN ĐỒ VÀ TRANH ẢNH GIÁO DỤC</t>
  </si>
  <si>
    <t>Báo cáo tài chính</t>
  </si>
  <si>
    <t>Địa chỉ: Số 45 Hàng Chuối, Phường Phạm Đình Hổ, Quận Hai Bà Trưng, TP. Hà Nội</t>
  </si>
  <si>
    <t>Tel: 04.39728395       Fax:  04.39728395</t>
  </si>
  <si>
    <t>Mẫu số B02a - DN</t>
  </si>
  <si>
    <t>(Ban hành theo thông tư 200/2014/TT-BTC ngày 22/12/2014 của Bộ trưởng BTC)</t>
  </si>
  <si>
    <t>Chỉ tiêu</t>
  </si>
  <si>
    <t>Mã chỉ tiêu</t>
  </si>
  <si>
    <t>Thuyết minh</t>
  </si>
  <si>
    <t>5. Lợi nhuận gộp về bán hàng và cung cấp dịch vụ (20=10-11)</t>
  </si>
  <si>
    <t xml:space="preserve">  - Trong đó: Chi phí lãi vay</t>
  </si>
  <si>
    <t>8. Phần lãi lỗ trong công ty liên doanh liên kết</t>
  </si>
  <si>
    <t>9. Chi phí bán hàng</t>
  </si>
  <si>
    <t>10. Chi phí quản lý doanh nghiệp</t>
  </si>
  <si>
    <t>11. Lợi nhuận thuần từ hoạt động kinh doanh {30=20+(21-22)+24-(25+26)}</t>
  </si>
  <si>
    <t>12. Thu nhập khác</t>
  </si>
  <si>
    <t>13. Chi phí khác</t>
  </si>
  <si>
    <t>14. Lợi nhuận khác(40=31-32)</t>
  </si>
  <si>
    <t>15. Tổng lợi nhuận kế toán trước thuế (50=30+40)</t>
  </si>
  <si>
    <t>16. Chi phí thuế TNDN hiện hành</t>
  </si>
  <si>
    <t>17. Chi phí thuế TNDN hoãn lại</t>
  </si>
  <si>
    <t>18. Lợi nhuận sau thuế thu nhập doanh nghiệp (60=50-51-52)</t>
  </si>
  <si>
    <t>18.1 Lợi nhuận sau thuế của công ty mẹ</t>
  </si>
  <si>
    <t>18.2 Lợi nhuận sau thuế của cổ đông không kiểm soát</t>
  </si>
  <si>
    <t>19. Lãi cơ bản trên cổ phiếu(*)</t>
  </si>
  <si>
    <t>20. Lãi suy giảm trên cổ phiếu</t>
  </si>
  <si>
    <t xml:space="preserve">                             LẬP BIỂU</t>
  </si>
  <si>
    <t>KẾ TOÁN TRƯỞNG</t>
  </si>
  <si>
    <t xml:space="preserve">                GIÁM ĐỐC</t>
  </si>
  <si>
    <t xml:space="preserve">                 Ngô Thị Hương Giang</t>
  </si>
  <si>
    <t xml:space="preserve">                Nguyễn Thị Hồng Loan</t>
  </si>
  <si>
    <t>DN - BÁO CÁO KẾT QUẢ KINH DOANH - QUÝ</t>
  </si>
  <si>
    <t>Năm 2019</t>
  </si>
  <si>
    <t>Năm 2018</t>
  </si>
  <si>
    <t>Số lũy kế từ đầu năm đến cuối quý này</t>
  </si>
  <si>
    <t>Quý IV năm 2019</t>
  </si>
  <si>
    <t>Quý 4 năm 2019</t>
  </si>
  <si>
    <t>Lũy kế từ đầu năm</t>
  </si>
  <si>
    <t>Năm nay</t>
  </si>
  <si>
    <t>Năm trước</t>
  </si>
  <si>
    <t>Quý IV</t>
  </si>
  <si>
    <t xml:space="preserve">                 Hà Nội, ngày 16  tháng 01 năm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</si>
</sst>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\ ###\ ###\ ###"/>
    <numFmt numFmtId="165" formatCode="#,##0.0"/>
    <numFmt numFmtId="166" formatCode="#,##0.000"/>
    <numFmt numFmtId="167" formatCode="0.000%"/>
  </numFmts>
  <fonts count="49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quotePrefix="1">
      <alignment/>
      <protection locked="0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7" fontId="3" fillId="0" borderId="14" xfId="0" applyNumberFormat="1" applyFont="1" applyBorder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37" fontId="10" fillId="0" borderId="13" xfId="0" applyNumberFormat="1" applyFont="1" applyFill="1" applyBorder="1" applyAlignment="1" applyProtection="1">
      <alignment horizontal="right" vertical="center" wrapText="1"/>
      <protection/>
    </xf>
    <xf numFmtId="37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58.421875" style="0" customWidth="1"/>
    <col min="2" max="2" width="7.00390625" style="0" customWidth="1"/>
    <col min="3" max="3" width="7.28125" style="0" customWidth="1"/>
    <col min="4" max="4" width="16.421875" style="0" customWidth="1"/>
    <col min="5" max="5" width="15.7109375" style="0" customWidth="1"/>
    <col min="6" max="6" width="16.7109375" style="0" customWidth="1"/>
    <col min="7" max="7" width="17.140625" style="0" customWidth="1"/>
    <col min="8" max="8" width="10.00390625" style="0" hidden="1" customWidth="1"/>
    <col min="9" max="9" width="1.8515625" style="0" hidden="1" customWidth="1"/>
    <col min="10" max="10" width="10.00390625" style="0" hidden="1" customWidth="1"/>
    <col min="11" max="11" width="0" style="0" hidden="1" customWidth="1"/>
    <col min="12" max="12" width="13.8515625" style="0" bestFit="1" customWidth="1"/>
  </cols>
  <sheetData>
    <row r="1" spans="1:6" ht="15">
      <c r="A1" s="22" t="s">
        <v>53</v>
      </c>
      <c r="B1" s="22"/>
      <c r="C1" s="1"/>
      <c r="E1" s="1"/>
      <c r="F1" s="1" t="s">
        <v>54</v>
      </c>
    </row>
    <row r="2" spans="1:6" ht="12.75">
      <c r="A2" s="23" t="s">
        <v>55</v>
      </c>
      <c r="B2" s="23"/>
      <c r="C2" s="1"/>
      <c r="E2" s="1"/>
      <c r="F2" s="1" t="s">
        <v>88</v>
      </c>
    </row>
    <row r="3" spans="1:7" ht="12.75">
      <c r="A3" s="32" t="s">
        <v>56</v>
      </c>
      <c r="B3" s="32"/>
      <c r="C3" s="1"/>
      <c r="F3" s="33" t="s">
        <v>57</v>
      </c>
      <c r="G3" s="33"/>
    </row>
    <row r="4" spans="1:7" ht="23.25" customHeight="1">
      <c r="A4" s="1"/>
      <c r="B4" s="1"/>
      <c r="C4" s="1"/>
      <c r="F4" s="34" t="s">
        <v>58</v>
      </c>
      <c r="G4" s="34"/>
    </row>
    <row r="5" spans="1:7" ht="19.5" customHeight="1">
      <c r="A5" s="36" t="s">
        <v>84</v>
      </c>
      <c r="B5" s="36"/>
      <c r="C5" s="36"/>
      <c r="D5" s="36"/>
      <c r="E5" s="36"/>
      <c r="F5" s="36"/>
      <c r="G5" s="36"/>
    </row>
    <row r="6" spans="1:7" ht="17.25" customHeight="1">
      <c r="A6" s="30" t="s">
        <v>59</v>
      </c>
      <c r="B6" s="31" t="s">
        <v>60</v>
      </c>
      <c r="C6" s="31" t="s">
        <v>61</v>
      </c>
      <c r="D6" s="31" t="s">
        <v>93</v>
      </c>
      <c r="E6" s="31"/>
      <c r="F6" s="31" t="s">
        <v>87</v>
      </c>
      <c r="G6" s="31"/>
    </row>
    <row r="7" spans="1:7" ht="15" customHeight="1">
      <c r="A7" s="30"/>
      <c r="B7" s="31"/>
      <c r="C7" s="31"/>
      <c r="D7" s="2" t="s">
        <v>85</v>
      </c>
      <c r="E7" s="2" t="s">
        <v>86</v>
      </c>
      <c r="F7" s="2" t="s">
        <v>85</v>
      </c>
      <c r="G7" s="2" t="s">
        <v>86</v>
      </c>
    </row>
    <row r="8" spans="1:7" ht="15.75" customHeight="1">
      <c r="A8" s="18" t="s">
        <v>1</v>
      </c>
      <c r="B8" s="19" t="s">
        <v>28</v>
      </c>
      <c r="C8" s="20">
        <v>17</v>
      </c>
      <c r="D8" s="21">
        <f>SUMIF(Sheet1!$K$9:$K$27,BangKQKD!B8:B30,Sheet1!$N$9:$N$27)</f>
        <v>7174505406</v>
      </c>
      <c r="E8" s="21">
        <f>SUMIF(Sheet1!$K$9:$K$27,BangKQKD!B8:B30,Sheet1!$O$9:$O$27)</f>
        <v>6780483351</v>
      </c>
      <c r="F8" s="21">
        <f>SUMIF(Sheet1!$K$9:$K$27,BangKQKD!B8:B30,Sheet1!$P$9:$P$27)</f>
        <v>64178731902</v>
      </c>
      <c r="G8" s="21">
        <f>SUMIF(Sheet1!$K$9:$K$27,BangKQKD!B8:B30,Sheet1!$Q$9:$Q$27)</f>
        <v>62716545888</v>
      </c>
    </row>
    <row r="9" spans="1:7" ht="15.75" customHeight="1">
      <c r="A9" s="3" t="s">
        <v>2</v>
      </c>
      <c r="B9" s="4" t="s">
        <v>29</v>
      </c>
      <c r="C9" s="5">
        <v>17</v>
      </c>
      <c r="D9" s="21">
        <f>SUMIF(Sheet1!$K$9:$K$27,BangKQKD!B9:B31,Sheet1!$N$9:$N$27)</f>
        <v>786950747</v>
      </c>
      <c r="E9" s="21">
        <f>SUMIF(Sheet1!$K$9:$K$27,BangKQKD!B9:B31,Sheet1!$O$9:$O$27)</f>
        <v>817923178</v>
      </c>
      <c r="F9" s="21">
        <f>SUMIF(Sheet1!$K$9:$K$27,BangKQKD!B9:B31,Sheet1!$P$9:$P$27)</f>
        <v>1397613899</v>
      </c>
      <c r="G9" s="21">
        <f>SUMIF(Sheet1!$K$9:$K$27,BangKQKD!B9:B31,Sheet1!$Q$9:$Q$27)</f>
        <v>1500623836</v>
      </c>
    </row>
    <row r="10" spans="1:13" ht="15.75" customHeight="1">
      <c r="A10" s="14" t="s">
        <v>3</v>
      </c>
      <c r="B10" s="4" t="s">
        <v>30</v>
      </c>
      <c r="C10" s="7">
        <v>17</v>
      </c>
      <c r="D10" s="8">
        <f>D8-D9</f>
        <v>6387554659</v>
      </c>
      <c r="E10" s="8">
        <f>E8-E9</f>
        <v>5962560173</v>
      </c>
      <c r="F10" s="24">
        <f>F8-F9</f>
        <v>62781118003</v>
      </c>
      <c r="G10" s="24">
        <f>G8-G9</f>
        <v>61215922052</v>
      </c>
      <c r="L10" s="25">
        <f>F10+F13+F20</f>
        <v>63487130267</v>
      </c>
      <c r="M10">
        <f>L10/56000000000</f>
        <v>1.1336987547678572</v>
      </c>
    </row>
    <row r="11" spans="1:7" ht="15.75" customHeight="1">
      <c r="A11" s="3" t="s">
        <v>4</v>
      </c>
      <c r="B11" s="4" t="s">
        <v>31</v>
      </c>
      <c r="C11" s="5">
        <v>18</v>
      </c>
      <c r="D11" s="21">
        <f>SUMIF(Sheet1!$K$9:$K$27,BangKQKD!B11:B33,Sheet1!$N$9:$N$27)</f>
        <v>3915245242</v>
      </c>
      <c r="E11" s="21">
        <f>SUMIF(Sheet1!$K$9:$K$27,BangKQKD!B11:B33,Sheet1!$O$9:$O$27)</f>
        <v>4375043621</v>
      </c>
      <c r="F11" s="21">
        <f>SUMIF(Sheet1!$K$9:$K$27,BangKQKD!B11:B33,Sheet1!$P$9:$P$27)</f>
        <v>43136866737</v>
      </c>
      <c r="G11" s="21">
        <f>SUMIF(Sheet1!$K$9:$K$27,BangKQKD!B11:B33,Sheet1!$Q$9:$Q$27)</f>
        <v>44027078972</v>
      </c>
    </row>
    <row r="12" spans="1:7" ht="15.75" customHeight="1">
      <c r="A12" s="14" t="s">
        <v>62</v>
      </c>
      <c r="B12" s="4" t="s">
        <v>32</v>
      </c>
      <c r="C12" s="7"/>
      <c r="D12" s="8">
        <f>D10-D11</f>
        <v>2472309417</v>
      </c>
      <c r="E12" s="8">
        <f>E10-E11</f>
        <v>1587516552</v>
      </c>
      <c r="F12" s="24">
        <f>F10-F11</f>
        <v>19644251266</v>
      </c>
      <c r="G12" s="24">
        <f>G10-G11</f>
        <v>17188843080</v>
      </c>
    </row>
    <row r="13" spans="1:7" ht="15.75" customHeight="1">
      <c r="A13" s="3" t="s">
        <v>6</v>
      </c>
      <c r="B13" s="4" t="s">
        <v>33</v>
      </c>
      <c r="C13" s="5">
        <v>19</v>
      </c>
      <c r="D13" s="21">
        <f>SUMIF(Sheet1!$K$9:$K$27,BangKQKD!B13:B35,Sheet1!$N$9:$N$27)</f>
        <v>301269331</v>
      </c>
      <c r="E13" s="21">
        <f>SUMIF(Sheet1!$K$9:$K$27,BangKQKD!B13:B35,Sheet1!$O$9:$O$27)</f>
        <v>246825646</v>
      </c>
      <c r="F13" s="21">
        <f>SUMIF(Sheet1!$K$9:$K$27,BangKQKD!B13:B35,Sheet1!$P$9:$P$27)</f>
        <v>646983577</v>
      </c>
      <c r="G13" s="21">
        <f>SUMIF(Sheet1!$K$9:$K$27,BangKQKD!B13:B35,Sheet1!$Q$9:$Q$27)</f>
        <v>595951981</v>
      </c>
    </row>
    <row r="14" spans="1:7" ht="15.75" customHeight="1">
      <c r="A14" s="3" t="s">
        <v>7</v>
      </c>
      <c r="B14" s="4" t="s">
        <v>34</v>
      </c>
      <c r="C14" s="5"/>
      <c r="D14" s="21">
        <f>SUMIF(Sheet1!$K$9:$K$27,BangKQKD!B14:B36,Sheet1!$N$9:$N$27)</f>
        <v>52311538</v>
      </c>
      <c r="E14" s="21">
        <f>SUMIF(Sheet1!$K$9:$K$27,BangKQKD!B14:B36,Sheet1!$O$9:$O$27)</f>
        <v>55225647</v>
      </c>
      <c r="F14" s="21">
        <f>SUMIF(Sheet1!$K$9:$K$27,BangKQKD!B14:B36,Sheet1!$P$9:$P$27)</f>
        <v>101596676</v>
      </c>
      <c r="G14" s="21">
        <f>SUMIF(Sheet1!$K$9:$K$27,BangKQKD!B14:B36,Sheet1!$Q$9:$Q$27)</f>
        <v>95382681</v>
      </c>
    </row>
    <row r="15" spans="1:7" ht="15.75" customHeight="1">
      <c r="A15" s="3" t="s">
        <v>63</v>
      </c>
      <c r="B15" s="9" t="s">
        <v>35</v>
      </c>
      <c r="C15" s="5"/>
      <c r="D15" s="21">
        <v>0</v>
      </c>
      <c r="E15" s="21">
        <f>SUMIF(Sheet1!$K$9:$K$27,BangKQKD!B15:B37,Sheet1!$O$9:$O$27)</f>
        <v>0</v>
      </c>
      <c r="F15" s="21">
        <v>0</v>
      </c>
      <c r="G15" s="21">
        <f>SUMIF(Sheet1!$K$9:$K$27,BangKQKD!B15:B37,Sheet1!$Q$9:$Q$27)</f>
        <v>0</v>
      </c>
    </row>
    <row r="16" spans="1:7" ht="15.75" customHeight="1">
      <c r="A16" s="3" t="s">
        <v>64</v>
      </c>
      <c r="B16" s="4"/>
      <c r="C16" s="5"/>
      <c r="D16" s="21">
        <f>SUMIF(Sheet1!$K$9:$K$27,BangKQKD!B16:B38,Sheet1!$N$9:$N$27)</f>
        <v>0</v>
      </c>
      <c r="E16" s="21">
        <f>SUMIF(Sheet1!$K$9:$K$27,BangKQKD!B16:B38,Sheet1!$O$9:$O$27)</f>
        <v>0</v>
      </c>
      <c r="F16" s="21">
        <f>SUMIF(Sheet1!$K$9:$K$27,BangKQKD!B16:B38,Sheet1!$P$9:$P$27)</f>
        <v>0</v>
      </c>
      <c r="G16" s="21">
        <f>SUMIF(Sheet1!$K$9:$K$27,BangKQKD!B16:B38,Sheet1!$Q$9:$Q$27)</f>
        <v>0</v>
      </c>
    </row>
    <row r="17" spans="1:7" ht="15.75" customHeight="1">
      <c r="A17" s="3" t="s">
        <v>65</v>
      </c>
      <c r="B17" s="4" t="s">
        <v>36</v>
      </c>
      <c r="C17" s="5"/>
      <c r="D17" s="21">
        <f>SUMIF(Sheet1!$K$9:$K$27,BangKQKD!B17:B39,Sheet1!$N$9:$N$27)</f>
        <v>360010272</v>
      </c>
      <c r="E17" s="21">
        <f>SUMIF(Sheet1!$K$9:$K$27,BangKQKD!B17:B39,Sheet1!$O$9:$O$27)</f>
        <v>747062206</v>
      </c>
      <c r="F17" s="21">
        <f>SUMIF(Sheet1!$K$9:$K$27,BangKQKD!B17:B39,Sheet1!$P$9:$P$27)</f>
        <v>8460194870</v>
      </c>
      <c r="G17" s="21">
        <f>SUMIF(Sheet1!$K$9:$K$27,BangKQKD!B17:B39,Sheet1!$Q$9:$Q$27)</f>
        <v>8020532955</v>
      </c>
    </row>
    <row r="18" spans="1:7" ht="15.75" customHeight="1">
      <c r="A18" s="3" t="s">
        <v>66</v>
      </c>
      <c r="B18" s="4" t="s">
        <v>37</v>
      </c>
      <c r="C18" s="5"/>
      <c r="D18" s="21">
        <f>SUMIF(Sheet1!$K$9:$K$27,BangKQKD!B18:B40,Sheet1!$N$9:$N$27)</f>
        <v>1610978380</v>
      </c>
      <c r="E18" s="21">
        <f>SUMIF(Sheet1!$K$9:$K$27,BangKQKD!B18:B40,Sheet1!$O$9:$O$27)</f>
        <v>553034893</v>
      </c>
      <c r="F18" s="21">
        <f>SUMIF(Sheet1!$K$9:$K$27,BangKQKD!B18:B40,Sheet1!$P$9:$P$27)</f>
        <v>6450496947</v>
      </c>
      <c r="G18" s="21">
        <f>SUMIF(Sheet1!$K$9:$K$27,BangKQKD!B18:B40,Sheet1!$Q$9:$Q$27)</f>
        <v>5244799583</v>
      </c>
    </row>
    <row r="19" spans="1:7" ht="14.25" customHeight="1">
      <c r="A19" s="14" t="s">
        <v>67</v>
      </c>
      <c r="B19" s="4" t="s">
        <v>38</v>
      </c>
      <c r="C19" s="7"/>
      <c r="D19" s="8">
        <f>D12+D13-D14-D17-D18</f>
        <v>750278558</v>
      </c>
      <c r="E19" s="8">
        <f>E12+E13-E14-E17-E18</f>
        <v>479019452</v>
      </c>
      <c r="F19" s="24">
        <f>F12+F13-F14-F17-F18</f>
        <v>5278946350</v>
      </c>
      <c r="G19" s="24">
        <f>G12+G13-G14-G17-G18</f>
        <v>4424079842</v>
      </c>
    </row>
    <row r="20" spans="1:7" ht="15.75" customHeight="1">
      <c r="A20" s="3" t="s">
        <v>68</v>
      </c>
      <c r="B20" s="4" t="s">
        <v>39</v>
      </c>
      <c r="C20" s="5">
        <v>20</v>
      </c>
      <c r="D20" s="21">
        <f>SUMIF(Sheet1!$K$9:$K$27,BangKQKD!B20:B42,Sheet1!$N$9:$N$27)</f>
        <v>8392323</v>
      </c>
      <c r="E20" s="21">
        <f>SUMIF(Sheet1!$K$9:$K$27,BangKQKD!B20:B42,Sheet1!$O$9:$O$27)</f>
        <v>5783895</v>
      </c>
      <c r="F20" s="21">
        <f>SUMIF(Sheet1!$K$9:$K$27,BangKQKD!B20:B42,Sheet1!$P$9:$P$27)</f>
        <v>59028687</v>
      </c>
      <c r="G20" s="21">
        <f>SUMIF(Sheet1!$K$9:$K$27,BangKQKD!B20:B42,Sheet1!$Q$9:$Q$27)</f>
        <v>6208407</v>
      </c>
    </row>
    <row r="21" spans="1:7" ht="15.75" customHeight="1">
      <c r="A21" s="3" t="s">
        <v>69</v>
      </c>
      <c r="B21" s="4" t="s">
        <v>40</v>
      </c>
      <c r="C21" s="5">
        <v>21</v>
      </c>
      <c r="D21" s="21">
        <f>SUMIF(Sheet1!$K$9:$K$27,BangKQKD!B21:B43,Sheet1!$N$9:$N$27)</f>
        <v>4454261</v>
      </c>
      <c r="E21" s="21">
        <f>SUMIF(Sheet1!$K$9:$K$27,BangKQKD!B21:B43,Sheet1!$O$9:$O$27)</f>
        <v>5366570</v>
      </c>
      <c r="F21" s="21">
        <f>SUMIF(Sheet1!$K$9:$K$27,BangKQKD!B21:B43,Sheet1!$P$9:$P$27)</f>
        <v>4454261</v>
      </c>
      <c r="G21" s="21">
        <f>SUMIF(Sheet1!$K$9:$K$27,BangKQKD!B21:B43,Sheet1!$Q$9:$Q$27)</f>
        <v>32394802</v>
      </c>
    </row>
    <row r="22" spans="1:7" ht="15.75" customHeight="1">
      <c r="A22" s="6" t="s">
        <v>70</v>
      </c>
      <c r="B22" s="4" t="s">
        <v>41</v>
      </c>
      <c r="C22" s="7"/>
      <c r="D22" s="10">
        <f>D20-D21</f>
        <v>3938062</v>
      </c>
      <c r="E22" s="10">
        <f>E20-E21</f>
        <v>417325</v>
      </c>
      <c r="F22" s="21">
        <f>F20-F21</f>
        <v>54574426</v>
      </c>
      <c r="G22" s="26">
        <f>G20-G21</f>
        <v>-26186395</v>
      </c>
    </row>
    <row r="23" spans="1:7" ht="15.75" customHeight="1">
      <c r="A23" s="6" t="s">
        <v>71</v>
      </c>
      <c r="B23" s="4" t="s">
        <v>42</v>
      </c>
      <c r="C23" s="7"/>
      <c r="D23" s="8">
        <f>D22+D19</f>
        <v>754216620</v>
      </c>
      <c r="E23" s="8">
        <f>E22+E19</f>
        <v>479436777</v>
      </c>
      <c r="F23" s="24">
        <f>F19+F22</f>
        <v>5333520776</v>
      </c>
      <c r="G23" s="24">
        <f>G19+G22</f>
        <v>4397893447</v>
      </c>
    </row>
    <row r="24" spans="1:9" ht="15.75" customHeight="1">
      <c r="A24" s="3" t="s">
        <v>72</v>
      </c>
      <c r="B24" s="4" t="s">
        <v>43</v>
      </c>
      <c r="C24" s="5">
        <v>22</v>
      </c>
      <c r="D24" s="21">
        <f>SUMIF(Sheet1!$K$9:$K$27,BangKQKD!B24:B46,Sheet1!$N$9:$N$27)</f>
        <v>152726176</v>
      </c>
      <c r="E24" s="21">
        <f>SUMIF(Sheet1!$K$9:$K$27,BangKQKD!B24:B46,Sheet1!$O$9:$O$27)</f>
        <v>110720667</v>
      </c>
      <c r="F24" s="21">
        <f>SUMIF(Sheet1!$K$9:$K$27,BangKQKD!B24:B46,Sheet1!$P$9:$P$27)</f>
        <v>1081355007</v>
      </c>
      <c r="G24" s="21">
        <f>SUMIF(Sheet1!$K$9:$K$27,BangKQKD!B24:B46,Sheet1!$Q$9:$Q$27)</f>
        <v>1016981172</v>
      </c>
      <c r="H24">
        <v>673471434</v>
      </c>
      <c r="I24" s="25">
        <f>F24-H24</f>
        <v>407883573</v>
      </c>
    </row>
    <row r="25" spans="1:7" ht="15.75" customHeight="1">
      <c r="A25" s="3" t="s">
        <v>73</v>
      </c>
      <c r="B25" s="4" t="s">
        <v>44</v>
      </c>
      <c r="C25" s="5"/>
      <c r="D25" s="21">
        <f>SUMIF(Sheet1!$K$9:$K$27,BangKQKD!B25:B47,Sheet1!$N$9:$N$27)</f>
        <v>0</v>
      </c>
      <c r="E25" s="21">
        <f>SUMIF(Sheet1!$K$9:$K$27,BangKQKD!B25:B47,Sheet1!$O$9:$O$27)</f>
        <v>0</v>
      </c>
      <c r="F25" s="21">
        <f>SUMIF(Sheet1!$K$9:$K$27,BangKQKD!B25:B47,Sheet1!$P$9:$P$27)</f>
        <v>0</v>
      </c>
      <c r="G25" s="21">
        <f>SUMIF(Sheet1!$K$9:$K$27,BangKQKD!B25:B47,Sheet1!$Q$9:$Q$27)</f>
        <v>0</v>
      </c>
    </row>
    <row r="26" spans="1:13" ht="15.75" customHeight="1">
      <c r="A26" s="14" t="s">
        <v>74</v>
      </c>
      <c r="B26" s="7" t="s">
        <v>45</v>
      </c>
      <c r="C26" s="7">
        <v>22</v>
      </c>
      <c r="D26" s="8">
        <f>D23-D24</f>
        <v>601490444</v>
      </c>
      <c r="E26" s="8">
        <f>E23-E24</f>
        <v>368716110</v>
      </c>
      <c r="F26" s="8">
        <f>F23-F24</f>
        <v>4252165769</v>
      </c>
      <c r="G26" s="8">
        <f>G23-G24</f>
        <v>3380912275</v>
      </c>
      <c r="L26" s="25">
        <f>F11+F14+F17+F18+F21</f>
        <v>58153609491</v>
      </c>
      <c r="M26">
        <f>L26-1</f>
        <v>58153609490</v>
      </c>
    </row>
    <row r="27" spans="1:7" ht="15.75" customHeight="1">
      <c r="A27" s="3" t="s">
        <v>75</v>
      </c>
      <c r="B27" s="5"/>
      <c r="C27" s="5"/>
      <c r="D27" s="21">
        <f>SUMIF(Sheet1!$K$9:$K$27,BangKQKD!B27:B49,Sheet1!$N$9:$N$27)</f>
        <v>0</v>
      </c>
      <c r="E27" s="21">
        <f>SUMIF(Sheet1!$K$9:$K$27,BangKQKD!B27:B49,Sheet1!$O$9:$O$27)</f>
        <v>0</v>
      </c>
      <c r="F27" s="21">
        <f>SUMIF(Sheet1!$K$9:$K$27,BangKQKD!B27:B49,Sheet1!$P$9:$P$27)</f>
        <v>0</v>
      </c>
      <c r="G27" s="21">
        <f>SUMIF(Sheet1!$K$9:$K$27,BangKQKD!B27:B49,Sheet1!$Q$9:$Q$27)</f>
        <v>0</v>
      </c>
    </row>
    <row r="28" spans="1:7" ht="15.75" customHeight="1">
      <c r="A28" s="3" t="s">
        <v>76</v>
      </c>
      <c r="B28" s="5"/>
      <c r="C28" s="5"/>
      <c r="D28" s="21">
        <f>SUMIF(Sheet1!$K$9:$K$27,BangKQKD!B28:B50,Sheet1!$N$9:$N$27)</f>
        <v>0</v>
      </c>
      <c r="E28" s="21">
        <f>SUMIF(Sheet1!$K$9:$K$27,BangKQKD!B28:B50,Sheet1!$O$9:$O$27)</f>
        <v>0</v>
      </c>
      <c r="F28" s="21">
        <f>SUMIF(Sheet1!$K$9:$K$27,BangKQKD!B28:B50,Sheet1!$P$9:$P$27)</f>
        <v>0</v>
      </c>
      <c r="G28" s="21">
        <f>SUMIF(Sheet1!$K$9:$K$27,BangKQKD!B28:B50,Sheet1!$Q$9:$Q$27)</f>
        <v>0</v>
      </c>
    </row>
    <row r="29" spans="1:7" ht="15.75" customHeight="1">
      <c r="A29" s="3" t="s">
        <v>77</v>
      </c>
      <c r="B29" s="5" t="s">
        <v>46</v>
      </c>
      <c r="C29" s="5">
        <v>23</v>
      </c>
      <c r="D29" s="21">
        <f>D26/1760000</f>
        <v>341.7559340909091</v>
      </c>
      <c r="E29" s="21">
        <f>E26/1760000</f>
        <v>209.49778977272726</v>
      </c>
      <c r="F29" s="21">
        <f>F26/1760000</f>
        <v>2416.003277840909</v>
      </c>
      <c r="G29" s="21">
        <f>G26/1760000</f>
        <v>1920.9728835227272</v>
      </c>
    </row>
    <row r="30" spans="1:7" ht="15.75" customHeight="1">
      <c r="A30" s="11" t="s">
        <v>78</v>
      </c>
      <c r="B30" s="12">
        <v>71</v>
      </c>
      <c r="C30" s="12"/>
      <c r="D30" s="11">
        <v>0</v>
      </c>
      <c r="E30" s="11">
        <v>0</v>
      </c>
      <c r="F30" s="11"/>
      <c r="G30" s="11"/>
    </row>
    <row r="31" spans="1:5" ht="5.25" customHeight="1">
      <c r="A31" s="1"/>
      <c r="B31" s="1"/>
      <c r="C31" s="1"/>
      <c r="D31" s="1"/>
      <c r="E31" s="1"/>
    </row>
    <row r="32" spans="1:7" ht="15.75" customHeight="1">
      <c r="A32" s="1"/>
      <c r="B32" s="1"/>
      <c r="C32" s="1"/>
      <c r="F32" s="39" t="s">
        <v>94</v>
      </c>
      <c r="G32" s="39"/>
    </row>
    <row r="33" spans="1:7" ht="12.75">
      <c r="A33" s="13" t="s">
        <v>79</v>
      </c>
      <c r="B33" s="35" t="s">
        <v>80</v>
      </c>
      <c r="C33" s="35"/>
      <c r="D33" s="35"/>
      <c r="F33" s="37" t="s">
        <v>81</v>
      </c>
      <c r="G33" s="37"/>
    </row>
    <row r="34" spans="1:7" ht="51" customHeight="1">
      <c r="A34" s="13" t="s">
        <v>82</v>
      </c>
      <c r="B34" s="35" t="s">
        <v>24</v>
      </c>
      <c r="C34" s="35"/>
      <c r="D34" s="35"/>
      <c r="F34" s="38" t="s">
        <v>83</v>
      </c>
      <c r="G34" s="38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</sheetData>
  <sheetProtection/>
  <mergeCells count="14">
    <mergeCell ref="B33:D33"/>
    <mergeCell ref="B34:D34"/>
    <mergeCell ref="A5:G5"/>
    <mergeCell ref="F33:G33"/>
    <mergeCell ref="F34:G34"/>
    <mergeCell ref="F32:G32"/>
    <mergeCell ref="A6:A7"/>
    <mergeCell ref="B6:B7"/>
    <mergeCell ref="C6:C7"/>
    <mergeCell ref="D6:E6"/>
    <mergeCell ref="A3:B3"/>
    <mergeCell ref="F3:G3"/>
    <mergeCell ref="F4:G4"/>
    <mergeCell ref="F6:G6"/>
  </mergeCells>
  <printOptions/>
  <pageMargins left="0.7086614173228347" right="0.2755905511811024" top="0.1968503937007874" bottom="0.4724409448818898" header="0.31496062992125984" footer="0.1968503937007874"/>
  <pageSetup horizontalDpi="600" verticalDpi="600" orientation="landscape" paperSize="9" r:id="rId1"/>
  <headerFooter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2" width="1.1484375" style="0" customWidth="1"/>
    <col min="3" max="3" width="2.28125" style="0" customWidth="1"/>
    <col min="4" max="4" width="20.57421875" style="0" customWidth="1"/>
    <col min="5" max="5" width="4.57421875" style="0" customWidth="1"/>
    <col min="6" max="6" width="26.28125" style="0" customWidth="1"/>
    <col min="7" max="8" width="3.421875" style="0" customWidth="1"/>
    <col min="9" max="9" width="0.13671875" style="0" customWidth="1"/>
    <col min="10" max="10" width="2.140625" style="0" customWidth="1"/>
    <col min="11" max="11" width="7.57421875" style="0" customWidth="1"/>
    <col min="12" max="12" width="7.28125" style="0" customWidth="1"/>
    <col min="13" max="13" width="1.57421875" style="0" customWidth="1"/>
    <col min="14" max="14" width="17.7109375" style="0" customWidth="1"/>
    <col min="15" max="15" width="11.7109375" style="0" customWidth="1"/>
    <col min="16" max="17" width="16.00390625" style="0" customWidth="1"/>
  </cols>
  <sheetData>
    <row r="1" spans="1:17" ht="12.75">
      <c r="A1" s="15"/>
      <c r="B1" s="15"/>
      <c r="C1" s="40" t="s">
        <v>21</v>
      </c>
      <c r="D1" s="40"/>
      <c r="E1" s="40"/>
      <c r="F1" s="40"/>
      <c r="G1" s="40"/>
      <c r="H1" s="40"/>
      <c r="I1" s="40"/>
      <c r="J1" s="15"/>
      <c r="K1" s="15"/>
      <c r="L1" s="15"/>
      <c r="M1" s="15"/>
      <c r="N1" s="15"/>
      <c r="O1" s="15"/>
      <c r="P1" s="15"/>
      <c r="Q1" s="15"/>
    </row>
    <row r="2" spans="1:17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>
      <c r="A3" s="15"/>
      <c r="B3" s="41" t="s">
        <v>20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15"/>
      <c r="B4" s="42" t="s">
        <v>89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.75">
      <c r="A6" s="15"/>
      <c r="B6" s="15"/>
      <c r="C6" s="15"/>
      <c r="D6" s="15"/>
      <c r="E6" s="15"/>
      <c r="F6" s="15"/>
      <c r="G6" s="15"/>
      <c r="H6" s="15"/>
      <c r="I6" s="43" t="s">
        <v>26</v>
      </c>
      <c r="J6" s="43"/>
      <c r="K6" s="43"/>
      <c r="L6" s="43"/>
      <c r="M6" s="43"/>
      <c r="N6" s="43"/>
      <c r="O6" s="43"/>
      <c r="P6" s="43"/>
      <c r="Q6" s="43"/>
    </row>
    <row r="7" spans="1:17" ht="12.7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5" t="s">
        <v>27</v>
      </c>
      <c r="L7" s="45" t="s">
        <v>47</v>
      </c>
      <c r="M7" s="45"/>
      <c r="N7" s="45" t="s">
        <v>89</v>
      </c>
      <c r="O7" s="45"/>
      <c r="P7" s="45" t="s">
        <v>90</v>
      </c>
      <c r="Q7" s="45"/>
    </row>
    <row r="8" spans="1:17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27" t="s">
        <v>91</v>
      </c>
      <c r="O8" s="27" t="s">
        <v>92</v>
      </c>
      <c r="P8" s="27" t="s">
        <v>91</v>
      </c>
      <c r="Q8" s="27" t="s">
        <v>92</v>
      </c>
    </row>
    <row r="9" spans="1:17" ht="12.75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16" t="s">
        <v>28</v>
      </c>
      <c r="L9" s="47" t="s">
        <v>48</v>
      </c>
      <c r="M9" s="47"/>
      <c r="N9" s="28">
        <v>7174505406</v>
      </c>
      <c r="O9" s="28">
        <v>6780483351</v>
      </c>
      <c r="P9" s="28">
        <v>64178731902</v>
      </c>
      <c r="Q9" s="28">
        <v>62716545888</v>
      </c>
    </row>
    <row r="10" spans="1:17" ht="12.75">
      <c r="A10" s="46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16" t="s">
        <v>29</v>
      </c>
      <c r="L10" s="47"/>
      <c r="M10" s="47"/>
      <c r="N10" s="28">
        <v>786950747</v>
      </c>
      <c r="O10" s="28">
        <v>817923178</v>
      </c>
      <c r="P10" s="28">
        <v>1397613899</v>
      </c>
      <c r="Q10" s="28">
        <v>1500623836</v>
      </c>
    </row>
    <row r="11" spans="1:17" ht="12.75">
      <c r="A11" s="48" t="s">
        <v>3</v>
      </c>
      <c r="B11" s="48"/>
      <c r="C11" s="48"/>
      <c r="D11" s="48"/>
      <c r="E11" s="48"/>
      <c r="F11" s="48"/>
      <c r="G11" s="48"/>
      <c r="H11" s="48"/>
      <c r="I11" s="48"/>
      <c r="J11" s="48"/>
      <c r="K11" s="16" t="s">
        <v>30</v>
      </c>
      <c r="L11" s="47"/>
      <c r="M11" s="47"/>
      <c r="N11" s="28">
        <v>6387554659</v>
      </c>
      <c r="O11" s="28">
        <v>5962560173</v>
      </c>
      <c r="P11" s="28">
        <v>62781118003</v>
      </c>
      <c r="Q11" s="28">
        <v>61215922052</v>
      </c>
    </row>
    <row r="12" spans="1:17" ht="12.75">
      <c r="A12" s="46" t="s">
        <v>4</v>
      </c>
      <c r="B12" s="46"/>
      <c r="C12" s="46"/>
      <c r="D12" s="46"/>
      <c r="E12" s="46"/>
      <c r="F12" s="46"/>
      <c r="G12" s="46"/>
      <c r="H12" s="46"/>
      <c r="I12" s="46"/>
      <c r="J12" s="46"/>
      <c r="K12" s="16" t="s">
        <v>31</v>
      </c>
      <c r="L12" s="47" t="s">
        <v>49</v>
      </c>
      <c r="M12" s="47"/>
      <c r="N12" s="28">
        <v>3915245242</v>
      </c>
      <c r="O12" s="28">
        <v>4375043621</v>
      </c>
      <c r="P12" s="28">
        <v>43136866737</v>
      </c>
      <c r="Q12" s="28">
        <v>44027078972</v>
      </c>
    </row>
    <row r="13" spans="1:17" ht="12.75">
      <c r="A13" s="48" t="s">
        <v>5</v>
      </c>
      <c r="B13" s="48"/>
      <c r="C13" s="48"/>
      <c r="D13" s="48"/>
      <c r="E13" s="48"/>
      <c r="F13" s="48"/>
      <c r="G13" s="48"/>
      <c r="H13" s="48"/>
      <c r="I13" s="48"/>
      <c r="J13" s="48"/>
      <c r="K13" s="16" t="s">
        <v>32</v>
      </c>
      <c r="L13" s="47"/>
      <c r="M13" s="47"/>
      <c r="N13" s="28">
        <v>2472309417</v>
      </c>
      <c r="O13" s="28">
        <v>1587516552</v>
      </c>
      <c r="P13" s="28">
        <v>19644251266</v>
      </c>
      <c r="Q13" s="28">
        <v>17188843080</v>
      </c>
    </row>
    <row r="14" spans="1:17" ht="12.75">
      <c r="A14" s="46" t="s">
        <v>6</v>
      </c>
      <c r="B14" s="46"/>
      <c r="C14" s="46"/>
      <c r="D14" s="46"/>
      <c r="E14" s="46"/>
      <c r="F14" s="46"/>
      <c r="G14" s="46"/>
      <c r="H14" s="46"/>
      <c r="I14" s="46"/>
      <c r="J14" s="46"/>
      <c r="K14" s="16" t="s">
        <v>33</v>
      </c>
      <c r="L14" s="47" t="s">
        <v>50</v>
      </c>
      <c r="M14" s="47"/>
      <c r="N14" s="28">
        <v>301269331</v>
      </c>
      <c r="O14" s="28">
        <v>246825646</v>
      </c>
      <c r="P14" s="28">
        <v>646983577</v>
      </c>
      <c r="Q14" s="28">
        <v>595951981</v>
      </c>
    </row>
    <row r="15" spans="1:17" ht="12.75">
      <c r="A15" s="46" t="s">
        <v>7</v>
      </c>
      <c r="B15" s="46"/>
      <c r="C15" s="46"/>
      <c r="D15" s="46"/>
      <c r="E15" s="46"/>
      <c r="F15" s="46"/>
      <c r="G15" s="46"/>
      <c r="H15" s="46"/>
      <c r="I15" s="46"/>
      <c r="J15" s="46"/>
      <c r="K15" s="16" t="s">
        <v>34</v>
      </c>
      <c r="L15" s="47" t="s">
        <v>51</v>
      </c>
      <c r="M15" s="47"/>
      <c r="N15" s="28">
        <v>52311538</v>
      </c>
      <c r="O15" s="28">
        <v>55225647</v>
      </c>
      <c r="P15" s="28">
        <v>101596676</v>
      </c>
      <c r="Q15" s="28">
        <v>95382681</v>
      </c>
    </row>
    <row r="16" spans="1:17" ht="12.75">
      <c r="A16" s="46" t="s">
        <v>8</v>
      </c>
      <c r="B16" s="46"/>
      <c r="C16" s="46"/>
      <c r="D16" s="46"/>
      <c r="E16" s="46"/>
      <c r="F16" s="46"/>
      <c r="G16" s="46"/>
      <c r="H16" s="46"/>
      <c r="I16" s="46"/>
      <c r="J16" s="46"/>
      <c r="K16" s="17" t="s">
        <v>35</v>
      </c>
      <c r="L16" s="49"/>
      <c r="M16" s="49"/>
      <c r="N16" s="29">
        <v>100000000</v>
      </c>
      <c r="O16" s="29">
        <v>0</v>
      </c>
      <c r="P16" s="28">
        <v>100000000</v>
      </c>
      <c r="Q16" s="28">
        <v>0</v>
      </c>
    </row>
    <row r="17" spans="1:17" ht="12.75">
      <c r="A17" s="46" t="s">
        <v>9</v>
      </c>
      <c r="B17" s="46"/>
      <c r="C17" s="46"/>
      <c r="D17" s="46"/>
      <c r="E17" s="46"/>
      <c r="F17" s="46"/>
      <c r="G17" s="46"/>
      <c r="H17" s="46"/>
      <c r="I17" s="46"/>
      <c r="J17" s="46"/>
      <c r="K17" s="16" t="s">
        <v>36</v>
      </c>
      <c r="L17" s="47"/>
      <c r="M17" s="47"/>
      <c r="N17" s="28">
        <v>360010272</v>
      </c>
      <c r="O17" s="28">
        <v>747062206</v>
      </c>
      <c r="P17" s="28">
        <v>8460194870</v>
      </c>
      <c r="Q17" s="28">
        <v>8020532955</v>
      </c>
    </row>
    <row r="18" spans="1:17" ht="12.75">
      <c r="A18" s="46" t="s">
        <v>10</v>
      </c>
      <c r="B18" s="46"/>
      <c r="C18" s="46"/>
      <c r="D18" s="46"/>
      <c r="E18" s="46"/>
      <c r="F18" s="46"/>
      <c r="G18" s="46"/>
      <c r="H18" s="46"/>
      <c r="I18" s="46"/>
      <c r="J18" s="46"/>
      <c r="K18" s="16" t="s">
        <v>37</v>
      </c>
      <c r="L18" s="47"/>
      <c r="M18" s="47"/>
      <c r="N18" s="28">
        <v>1610978380</v>
      </c>
      <c r="O18" s="28">
        <v>553034893</v>
      </c>
      <c r="P18" s="28">
        <v>6450496947</v>
      </c>
      <c r="Q18" s="28">
        <v>5244799583</v>
      </c>
    </row>
    <row r="19" spans="1:17" ht="12.75">
      <c r="A19" s="48" t="s">
        <v>11</v>
      </c>
      <c r="B19" s="48"/>
      <c r="C19" s="48"/>
      <c r="D19" s="48"/>
      <c r="E19" s="48"/>
      <c r="F19" s="48"/>
      <c r="G19" s="48"/>
      <c r="H19" s="48"/>
      <c r="I19" s="48"/>
      <c r="J19" s="48"/>
      <c r="K19" s="16" t="s">
        <v>38</v>
      </c>
      <c r="L19" s="47"/>
      <c r="M19" s="47"/>
      <c r="N19" s="28">
        <v>750278558</v>
      </c>
      <c r="O19" s="28">
        <v>479019452</v>
      </c>
      <c r="P19" s="28">
        <v>5278946350</v>
      </c>
      <c r="Q19" s="28">
        <v>4424079842</v>
      </c>
    </row>
    <row r="20" spans="1:17" ht="12.75">
      <c r="A20" s="46" t="s">
        <v>12</v>
      </c>
      <c r="B20" s="46"/>
      <c r="C20" s="46"/>
      <c r="D20" s="46"/>
      <c r="E20" s="46"/>
      <c r="F20" s="46"/>
      <c r="G20" s="46"/>
      <c r="H20" s="46"/>
      <c r="I20" s="46"/>
      <c r="J20" s="46"/>
      <c r="K20" s="16" t="s">
        <v>39</v>
      </c>
      <c r="L20" s="47"/>
      <c r="M20" s="47"/>
      <c r="N20" s="28">
        <v>8392323</v>
      </c>
      <c r="O20" s="28">
        <v>5783895</v>
      </c>
      <c r="P20" s="28">
        <v>59028687</v>
      </c>
      <c r="Q20" s="28">
        <v>6208407</v>
      </c>
    </row>
    <row r="21" spans="1:17" ht="12.75">
      <c r="A21" s="46" t="s">
        <v>13</v>
      </c>
      <c r="B21" s="46"/>
      <c r="C21" s="46"/>
      <c r="D21" s="46"/>
      <c r="E21" s="46"/>
      <c r="F21" s="46"/>
      <c r="G21" s="46"/>
      <c r="H21" s="46"/>
      <c r="I21" s="46"/>
      <c r="J21" s="46"/>
      <c r="K21" s="16" t="s">
        <v>40</v>
      </c>
      <c r="L21" s="47"/>
      <c r="M21" s="47"/>
      <c r="N21" s="28">
        <v>4454261</v>
      </c>
      <c r="O21" s="28">
        <v>5366570</v>
      </c>
      <c r="P21" s="28">
        <v>4454261</v>
      </c>
      <c r="Q21" s="28">
        <v>32394802</v>
      </c>
    </row>
    <row r="22" spans="1:17" ht="12.75">
      <c r="A22" s="48" t="s">
        <v>14</v>
      </c>
      <c r="B22" s="48"/>
      <c r="C22" s="48"/>
      <c r="D22" s="48"/>
      <c r="E22" s="48"/>
      <c r="F22" s="48"/>
      <c r="G22" s="48"/>
      <c r="H22" s="48"/>
      <c r="I22" s="48"/>
      <c r="J22" s="48"/>
      <c r="K22" s="16" t="s">
        <v>41</v>
      </c>
      <c r="L22" s="47"/>
      <c r="M22" s="47"/>
      <c r="N22" s="28">
        <v>3938062</v>
      </c>
      <c r="O22" s="28">
        <v>417325</v>
      </c>
      <c r="P22" s="28">
        <v>54574426</v>
      </c>
      <c r="Q22" s="28">
        <v>-26186395</v>
      </c>
    </row>
    <row r="23" spans="1:17" ht="12.75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16" t="s">
        <v>42</v>
      </c>
      <c r="L23" s="47"/>
      <c r="M23" s="47"/>
      <c r="N23" s="28">
        <v>754216620</v>
      </c>
      <c r="O23" s="28">
        <v>479436777</v>
      </c>
      <c r="P23" s="28">
        <v>5333520776</v>
      </c>
      <c r="Q23" s="28">
        <v>4397893447</v>
      </c>
    </row>
    <row r="24" spans="1:17" ht="12.75">
      <c r="A24" s="46" t="s">
        <v>16</v>
      </c>
      <c r="B24" s="46"/>
      <c r="C24" s="46"/>
      <c r="D24" s="46"/>
      <c r="E24" s="46"/>
      <c r="F24" s="46"/>
      <c r="G24" s="46"/>
      <c r="H24" s="46"/>
      <c r="I24" s="46"/>
      <c r="J24" s="46"/>
      <c r="K24" s="16" t="s">
        <v>43</v>
      </c>
      <c r="L24" s="47" t="s">
        <v>52</v>
      </c>
      <c r="M24" s="47"/>
      <c r="N24" s="28">
        <v>152726176</v>
      </c>
      <c r="O24" s="28">
        <v>110720667</v>
      </c>
      <c r="P24" s="28">
        <v>1081355007</v>
      </c>
      <c r="Q24" s="28">
        <v>1016981172</v>
      </c>
    </row>
    <row r="25" spans="1:17" ht="12.75">
      <c r="A25" s="46" t="s">
        <v>17</v>
      </c>
      <c r="B25" s="46"/>
      <c r="C25" s="46"/>
      <c r="D25" s="46"/>
      <c r="E25" s="46"/>
      <c r="F25" s="46"/>
      <c r="G25" s="46"/>
      <c r="H25" s="46"/>
      <c r="I25" s="46"/>
      <c r="J25" s="46"/>
      <c r="K25" s="16" t="s">
        <v>44</v>
      </c>
      <c r="L25" s="47" t="s">
        <v>52</v>
      </c>
      <c r="M25" s="47"/>
      <c r="N25" s="28">
        <v>0</v>
      </c>
      <c r="O25" s="28">
        <v>0</v>
      </c>
      <c r="P25" s="28">
        <v>0</v>
      </c>
      <c r="Q25" s="28">
        <v>0</v>
      </c>
    </row>
    <row r="26" spans="1:17" ht="12.75">
      <c r="A26" s="48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16" t="s">
        <v>45</v>
      </c>
      <c r="L26" s="47"/>
      <c r="M26" s="47"/>
      <c r="N26" s="28">
        <v>601490444</v>
      </c>
      <c r="O26" s="28">
        <v>368716110</v>
      </c>
      <c r="P26" s="28">
        <v>4252165769</v>
      </c>
      <c r="Q26" s="28">
        <v>3380912275</v>
      </c>
    </row>
    <row r="27" spans="1:17" ht="12.75">
      <c r="A27" s="46" t="s">
        <v>19</v>
      </c>
      <c r="B27" s="46"/>
      <c r="C27" s="46"/>
      <c r="D27" s="46"/>
      <c r="E27" s="46"/>
      <c r="F27" s="46"/>
      <c r="G27" s="46"/>
      <c r="H27" s="46"/>
      <c r="I27" s="46"/>
      <c r="J27" s="46"/>
      <c r="K27" s="16" t="s">
        <v>46</v>
      </c>
      <c r="L27" s="47"/>
      <c r="M27" s="47"/>
      <c r="N27" s="28">
        <v>0</v>
      </c>
      <c r="O27" s="28">
        <v>0</v>
      </c>
      <c r="P27" s="28">
        <v>0</v>
      </c>
      <c r="Q27" s="28">
        <v>0</v>
      </c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50"/>
      <c r="Q28" s="50"/>
    </row>
    <row r="29" spans="1:17" ht="12.75">
      <c r="A29" s="15"/>
      <c r="B29" s="15"/>
      <c r="C29" s="15"/>
      <c r="D29" s="51" t="s">
        <v>22</v>
      </c>
      <c r="E29" s="15"/>
      <c r="F29" s="15"/>
      <c r="G29" s="15"/>
      <c r="H29" s="51" t="s">
        <v>25</v>
      </c>
      <c r="I29" s="51"/>
      <c r="J29" s="51"/>
      <c r="K29" s="51"/>
      <c r="L29" s="51"/>
      <c r="M29" s="15"/>
      <c r="N29" s="15"/>
      <c r="O29" s="15"/>
      <c r="P29" s="51"/>
      <c r="Q29" s="51"/>
    </row>
    <row r="30" spans="1:17" ht="12.75">
      <c r="A30" s="15"/>
      <c r="B30" s="15"/>
      <c r="C30" s="15"/>
      <c r="D30" s="50" t="s">
        <v>23</v>
      </c>
      <c r="E30" s="15"/>
      <c r="F30" s="15"/>
      <c r="G30" s="15"/>
      <c r="H30" s="50" t="s">
        <v>23</v>
      </c>
      <c r="I30" s="50"/>
      <c r="J30" s="50"/>
      <c r="K30" s="50"/>
      <c r="L30" s="50"/>
      <c r="M30" s="15"/>
      <c r="N30" s="15"/>
      <c r="O30" s="15"/>
      <c r="P30" s="50"/>
      <c r="Q30" s="50"/>
    </row>
    <row r="31" spans="1:15" ht="12.75">
      <c r="A31" s="15"/>
      <c r="B31" s="15"/>
      <c r="C31" s="15"/>
      <c r="E31" s="15"/>
      <c r="F31" s="15"/>
      <c r="G31" s="15"/>
      <c r="H31" s="50"/>
      <c r="I31" s="50"/>
      <c r="J31" s="50"/>
      <c r="K31" s="50"/>
      <c r="L31" s="50"/>
      <c r="M31" s="15"/>
      <c r="N31" s="15"/>
      <c r="O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51"/>
      <c r="D33" s="51"/>
      <c r="E33" s="51"/>
      <c r="F33" s="15"/>
      <c r="G33" s="51" t="s">
        <v>24</v>
      </c>
      <c r="H33" s="51"/>
      <c r="I33" s="51"/>
      <c r="J33" s="51"/>
      <c r="K33" s="51"/>
      <c r="L33" s="51"/>
      <c r="M33" s="51"/>
      <c r="N33" s="51"/>
      <c r="O33" s="15"/>
      <c r="P33" s="51"/>
      <c r="Q33" s="51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</sheetData>
  <sheetProtection/>
  <mergeCells count="54">
    <mergeCell ref="P28:Q28"/>
    <mergeCell ref="D29:D30"/>
    <mergeCell ref="H29:L31"/>
    <mergeCell ref="P29:Q30"/>
    <mergeCell ref="C33:E33"/>
    <mergeCell ref="G33:N33"/>
    <mergeCell ref="P33:Q33"/>
    <mergeCell ref="A26:J26"/>
    <mergeCell ref="L26:M26"/>
    <mergeCell ref="A27:J27"/>
    <mergeCell ref="L27:M27"/>
    <mergeCell ref="A24:J24"/>
    <mergeCell ref="L24:M24"/>
    <mergeCell ref="A25:J25"/>
    <mergeCell ref="L25:M25"/>
    <mergeCell ref="A22:J22"/>
    <mergeCell ref="L22:M22"/>
    <mergeCell ref="A23:J23"/>
    <mergeCell ref="L23:M23"/>
    <mergeCell ref="A20:J20"/>
    <mergeCell ref="L20:M20"/>
    <mergeCell ref="A21:J21"/>
    <mergeCell ref="L21:M21"/>
    <mergeCell ref="A18:J18"/>
    <mergeCell ref="L18:M18"/>
    <mergeCell ref="A19:J19"/>
    <mergeCell ref="L19:M19"/>
    <mergeCell ref="A16:J16"/>
    <mergeCell ref="L16:M16"/>
    <mergeCell ref="A17:J17"/>
    <mergeCell ref="L17:M17"/>
    <mergeCell ref="A14:J14"/>
    <mergeCell ref="L14:M14"/>
    <mergeCell ref="A15:J15"/>
    <mergeCell ref="L15:M15"/>
    <mergeCell ref="A12:J12"/>
    <mergeCell ref="L12:M12"/>
    <mergeCell ref="A13:J13"/>
    <mergeCell ref="L13:M13"/>
    <mergeCell ref="A10:J10"/>
    <mergeCell ref="L10:M10"/>
    <mergeCell ref="A11:J11"/>
    <mergeCell ref="L11:M11"/>
    <mergeCell ref="A9:J9"/>
    <mergeCell ref="L9:M9"/>
    <mergeCell ref="C1:I1"/>
    <mergeCell ref="B3:Q3"/>
    <mergeCell ref="B4:Q4"/>
    <mergeCell ref="I6:Q6"/>
    <mergeCell ref="A7:J8"/>
    <mergeCell ref="K7:K8"/>
    <mergeCell ref="L7:M8"/>
    <mergeCell ref="N7:O7"/>
    <mergeCell ref="P7: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2020-01-15T09:55:04Z</cp:lastPrinted>
  <dcterms:modified xsi:type="dcterms:W3CDTF">2020-02-05T10:19:39Z</dcterms:modified>
  <cp:category/>
  <cp:version/>
  <cp:contentType/>
  <cp:contentStatus/>
</cp:coreProperties>
</file>